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151A5361-F3DD-4218-9C36-F0B8670D4520}" xr6:coauthVersionLast="45" xr6:coauthVersionMax="45" xr10:uidLastSave="{00000000-0000-0000-0000-000000000000}"/>
  <bookViews>
    <workbookView xWindow="780" yWindow="675" windowWidth="14940" windowHeight="15525" firstSheet="6" activeTab="7" xr2:uid="{C9106A63-BD00-415B-96BA-481AF36A4542}"/>
  </bookViews>
  <sheets>
    <sheet name="Example 1" sheetId="11" r:id="rId1"/>
    <sheet name="X1" sheetId="12" r:id="rId2"/>
    <sheet name="X2" sheetId="13" r:id="rId3"/>
    <sheet name="X3" sheetId="14" r:id="rId4"/>
    <sheet name="Example (not used 1)" sheetId="15" r:id="rId5"/>
    <sheet name="Example (not used 2)" sheetId="16" r:id="rId6"/>
    <sheet name="Example (not used 3)" sheetId="17" r:id="rId7"/>
    <sheet name="Example Power cals (not used)" sheetId="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8" l="1"/>
  <c r="G9" i="18"/>
  <c r="K9" i="18"/>
  <c r="C12" i="18"/>
  <c r="C15" i="18" s="1"/>
  <c r="G12" i="18"/>
  <c r="G15" i="18" s="1"/>
  <c r="K12" i="18"/>
  <c r="K15" i="18" s="1"/>
  <c r="K16" i="18" s="1"/>
  <c r="K17" i="18" s="1"/>
  <c r="E7" i="17"/>
  <c r="E10" i="17"/>
  <c r="E11" i="17"/>
  <c r="E12" i="17" s="1"/>
  <c r="E16" i="17"/>
  <c r="E18" i="17" s="1"/>
  <c r="E7" i="16"/>
  <c r="E10" i="16"/>
  <c r="E16" i="16" s="1"/>
  <c r="E18" i="16" s="1"/>
  <c r="E11" i="16"/>
  <c r="E12" i="16" s="1"/>
  <c r="E7" i="15"/>
  <c r="E10" i="15"/>
  <c r="E11" i="15"/>
  <c r="E12" i="15" s="1"/>
  <c r="E16" i="15"/>
  <c r="E18" i="15" s="1"/>
  <c r="C8" i="14"/>
  <c r="C13" i="14"/>
  <c r="C14" i="14" s="1"/>
  <c r="C17" i="14"/>
  <c r="C20" i="14" s="1"/>
  <c r="C19" i="14"/>
  <c r="C7" i="13"/>
  <c r="C12" i="13"/>
  <c r="C13" i="13" s="1"/>
  <c r="C16" i="13"/>
  <c r="C19" i="13" s="1"/>
  <c r="D7" i="12"/>
  <c r="D10" i="12" s="1"/>
  <c r="D11" i="12" s="1"/>
  <c r="H7" i="12"/>
  <c r="H10" i="12" s="1"/>
  <c r="H11" i="12" s="1"/>
  <c r="D12" i="12"/>
  <c r="D13" i="12" s="1"/>
  <c r="D19" i="12"/>
  <c r="D23" i="12" s="1"/>
  <c r="C8" i="11"/>
  <c r="C9" i="11" s="1"/>
  <c r="C13" i="11"/>
  <c r="C16" i="11"/>
  <c r="C18" i="11"/>
  <c r="H12" i="12" l="1"/>
  <c r="H13" i="12" s="1"/>
  <c r="C16" i="18"/>
  <c r="C18" i="18" s="1"/>
  <c r="C19" i="18" s="1"/>
  <c r="D22" i="12"/>
  <c r="D24" i="12" s="1"/>
  <c r="E13" i="17"/>
  <c r="E13" i="16"/>
  <c r="E19" i="16" s="1"/>
  <c r="E13" i="15"/>
  <c r="C14" i="11"/>
  <c r="C21" i="14"/>
  <c r="E19" i="17"/>
  <c r="E20" i="17" s="1"/>
  <c r="G16" i="18"/>
  <c r="G17" i="18" s="1"/>
  <c r="E19" i="15"/>
  <c r="E20" i="15"/>
  <c r="E21" i="15" s="1"/>
  <c r="C20" i="13"/>
  <c r="E22" i="17"/>
  <c r="E23" i="17" s="1"/>
  <c r="E20" i="16"/>
  <c r="E21" i="16" s="1"/>
  <c r="C22" i="13"/>
  <c r="C23" i="13" s="1"/>
  <c r="C23" i="14"/>
  <c r="C24" i="14" s="1"/>
  <c r="D25" i="12"/>
  <c r="D26" i="12" s="1"/>
  <c r="C19" i="11" l="1"/>
  <c r="C20" i="11"/>
  <c r="C21" i="11" s="1"/>
</calcChain>
</file>

<file path=xl/sharedStrings.xml><?xml version="1.0" encoding="utf-8"?>
<sst xmlns="http://schemas.openxmlformats.org/spreadsheetml/2006/main" count="251" uniqueCount="123">
  <si>
    <t>=IF(C20&lt;C15,"reject null hypothesis","do not reject null hypothesis")</t>
  </si>
  <si>
    <t>Decision:</t>
  </si>
  <si>
    <t>'=CHISQ.DIST.RT(C14,C16)</t>
  </si>
  <si>
    <t>P-value =</t>
  </si>
  <si>
    <t>=IF(C14&gt;C18,"reject null hypothesis","do not reject null hypothesis")</t>
  </si>
  <si>
    <t>=CHISQ.INV.RT(C15,C16)</t>
  </si>
  <si>
    <t>Upper critical chi-square =</t>
  </si>
  <si>
    <t>=C11-1</t>
  </si>
  <si>
    <t>Degrees of freedom, df =</t>
  </si>
  <si>
    <r>
      <t xml:space="preserve">Level of significance,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</rPr>
      <t xml:space="preserve"> =</t>
    </r>
  </si>
  <si>
    <t>=(C11-1)*C13/C8</t>
  </si>
  <si>
    <t>Chi-square test statistic =</t>
  </si>
  <si>
    <t>=C12^2</t>
  </si>
  <si>
    <r>
      <t>Sample variance, 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=</t>
    </r>
  </si>
  <si>
    <r>
      <t>Sample standard deviation, s</t>
    </r>
    <r>
      <rPr>
        <sz val="12"/>
        <color theme="1"/>
        <rFont val="Calibri"/>
        <family val="2"/>
        <scheme val="minor"/>
      </rPr>
      <t xml:space="preserve"> =</t>
    </r>
  </si>
  <si>
    <t>Sample size, n =</t>
  </si>
  <si>
    <t>Upper one-tail test</t>
  </si>
  <si>
    <r>
      <t xml:space="preserve">Alternative hypothesis: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&gt;</t>
    </r>
  </si>
  <si>
    <r>
      <t xml:space="preserve">Null hypothesis: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</si>
  <si>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 xml:space="preserve">Population standard deviation, 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</rPr>
      <t xml:space="preserve"> =</t>
    </r>
  </si>
  <si>
    <t>Upper one-tail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</si>
  <si>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 900, 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&gt; 900</t>
    </r>
  </si>
  <si>
    <t>Chi-square test for the variance</t>
  </si>
  <si>
    <t>=IF(D25&lt;D20/2,"reject null hypothesis","do not reject null hypothesis")</t>
  </si>
  <si>
    <t>decision:</t>
  </si>
  <si>
    <t>=IF(D17-D22&lt;0,CHISQ.DIST(D17,D19,TRUE),CHISQ.DIST.RT(D17,D19))</t>
  </si>
  <si>
    <t>P -value =</t>
  </si>
  <si>
    <t>=IF(OR(D10&lt;D22,D10&gt;D23),"reject null hypothesis","do not reject null hypothesis")</t>
  </si>
  <si>
    <t>=CHISQ.INV.RT(D20/2,D19)</t>
  </si>
  <si>
    <t>=CHISQ.INV(D20/2,D19)</t>
  </si>
  <si>
    <t>Lower critical chi-square =</t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</si>
  <si>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</rPr>
      <t xml:space="preserve"> =</t>
    </r>
  </si>
  <si>
    <t>=D18-1</t>
  </si>
  <si>
    <t>df =</t>
  </si>
  <si>
    <t>n =</t>
  </si>
  <si>
    <t>chi-square =</t>
  </si>
  <si>
    <t>Two-tail test</t>
  </si>
  <si>
    <t>=IF(H12&lt;H8,"reject null hypothesis","do not reject null hypothesis")</t>
  </si>
  <si>
    <t>=IF(D12&lt;D8,"reject null hypothesis","do not reject null hypothesis")</t>
  </si>
  <si>
    <t>=CHISQ.DIST.RT(H5,H7)</t>
  </si>
  <si>
    <t>=CHISQ.DIST(D5,D7,TRUE)</t>
  </si>
  <si>
    <t>=IF(H5&gt;H10,"reject null hypothesis","do not reject null hypothesis")</t>
  </si>
  <si>
    <t>=IF(D5&lt;D10,"reject null hypothesis","do not reject null hypothesis")</t>
  </si>
  <si>
    <t>=CHISQ.INV.RT(H8,H7)</t>
  </si>
  <si>
    <t>Critical chi-square =</t>
  </si>
  <si>
    <t>=CHISQ.INV(D8,D7)</t>
  </si>
  <si>
    <t>=H6-1</t>
  </si>
  <si>
    <t>=D6-1</t>
  </si>
  <si>
    <t>Lower one tail test</t>
  </si>
  <si>
    <t>=IF(C22&lt;C15,"reject null hypothesis","do not reject null hypothesis")</t>
  </si>
  <si>
    <t>=CHISQ.DIST(C13,C16,true)</t>
  </si>
  <si>
    <t>=IF(C13&lt;C19,"reject null hypothesis","do not reject null hypothesis")</t>
  </si>
  <si>
    <t>=CHISQ.INV(C15,C16)</t>
  </si>
  <si>
    <t>=C10-1</t>
  </si>
  <si>
    <t>=(C10-1)*C12/C6</t>
  </si>
  <si>
    <t>=C11^2</t>
  </si>
  <si>
    <t>=C6</t>
  </si>
  <si>
    <r>
      <t xml:space="preserve">Alternative hypothesis: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&lt;</t>
    </r>
  </si>
  <si>
    <t>Lower one-tail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</si>
  <si>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 121, 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&lt; 121</t>
    </r>
  </si>
  <si>
    <t>=IF(C23&lt;C16/2,"reject null hypothesis","do not reject null hypothesis")</t>
  </si>
  <si>
    <t>=IF(C14-C19&lt;0,CHISQ.DIST(C14,C17,TRUE),CHISQ.DIST.RT(C14,C17))</t>
  </si>
  <si>
    <t>=IF(OR(C14&lt;C19,C14&gt;C20),"reject null hypothesis","do not reject null hypothesis")</t>
  </si>
  <si>
    <t>=CHISQ.INV.RT(C16/2,C17)</t>
  </si>
  <si>
    <t>=CHISQ.INV(C16/2,C17)</t>
  </si>
  <si>
    <t>Lower critical chi-square=</t>
  </si>
  <si>
    <t>=(C11-1)*C13/C7</t>
  </si>
  <si>
    <t>=C7</t>
  </si>
  <si>
    <r>
      <t xml:space="preserve">Alternative hypothesis: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≠</t>
    </r>
  </si>
  <si>
    <t>Two-tail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</si>
  <si>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 144, 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≠ 144</t>
    </r>
  </si>
  <si>
    <t>=IF(E20&lt;E15,"reject null hypothesis","do not reject null hypothesis")</t>
  </si>
  <si>
    <t>=CHISQ.DIST.RT(E13,E16)</t>
  </si>
  <si>
    <t>=IF(E13&gt;E18,"reject null hypothesis","do not reject null hypothesis")</t>
  </si>
  <si>
    <t>=CHISQ.INV.RT(E15,E16)</t>
  </si>
  <si>
    <t>=E10-1</t>
  </si>
  <si>
    <t>=(E10-1)*E12/E6</t>
  </si>
  <si>
    <t>=E11^2</t>
  </si>
  <si>
    <t>=STDEV.S(B5:B24)</t>
  </si>
  <si>
    <t>=COUNT(B5:B24)</t>
  </si>
  <si>
    <t>=E6</t>
  </si>
  <si>
    <t>Sample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</si>
  <si>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 50, 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&gt; 50</t>
    </r>
  </si>
  <si>
    <t>=CHISQ.DIST(E13,E16,true)</t>
  </si>
  <si>
    <t>=IF(E13&lt;E18,"reject null hypothesis","do not reject null hypothesis")</t>
  </si>
  <si>
    <t>=CHISQ.INV(E15,E16)</t>
  </si>
  <si>
    <t>=STDEV.S(B5:B29)</t>
  </si>
  <si>
    <t>=COUNT(B5:B29)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</si>
  <si>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 25, 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&lt; 25</t>
    </r>
  </si>
  <si>
    <t>=IF(E22&lt;E15/2,"reject null hypothesis","do not reject null hypothesis")</t>
  </si>
  <si>
    <t>=IF(E13-E18&lt;0,CHISQ.DIST(E13,E16,TRUE),CHISQ.DIST.RT(E13,E16))</t>
  </si>
  <si>
    <t>=IF(OR(E13&lt;E18,E13&gt;E19),"reject null hypothesis","do not reject null hypothesis")</t>
  </si>
  <si>
    <t>=CHISQ.INV.RT(E15/2,E16)</t>
  </si>
  <si>
    <t>=CHISQ.INV(E15/2,E16)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</si>
  <si>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 16, 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≠ 16</t>
    </r>
  </si>
  <si>
    <t>=1-C18</t>
  </si>
  <si>
    <t>Power =</t>
  </si>
  <si>
    <t>=CHISQ.DIST(C9*C16,C12,TRUE)-CHISQ.DIST(C9*C15,C12,TRUE)</t>
  </si>
  <si>
    <t>Beta =</t>
  </si>
  <si>
    <t>=1-K16</t>
  </si>
  <si>
    <t>=1-G16</t>
  </si>
  <si>
    <t>=CHISQ.DIST(K15*K9,K12,TRUE)</t>
  </si>
  <si>
    <t>=CHISQ.DIST(G9*G15,G12,TRUE)</t>
  </si>
  <si>
    <t>=CHISQ.INV.RT(C13/2,C12)</t>
  </si>
  <si>
    <t>=CHISQ.INV.RT(K13,K12)</t>
  </si>
  <si>
    <t>=CHISQ.INV(G13,G12)</t>
  </si>
  <si>
    <t>=CHISQ.INV(C13/2,C12)</t>
  </si>
  <si>
    <t>α =</t>
  </si>
  <si>
    <t>=G11-1</t>
  </si>
  <si>
    <t>n=</t>
  </si>
  <si>
    <t>=C6/C7</t>
  </si>
  <si>
    <t>d =</t>
  </si>
  <si>
    <t>=G6/G7</t>
  </si>
  <si>
    <t>Sample var =</t>
  </si>
  <si>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Symbol"/>
        <family val="1"/>
        <charset val="2"/>
      </rPr>
      <t>2</t>
    </r>
    <r>
      <rPr>
        <sz val="11"/>
        <color theme="1"/>
        <rFont val="Calibri"/>
        <family val="2"/>
      </rPr>
      <t xml:space="preserve"> =</t>
    </r>
  </si>
  <si>
    <t>Power one tail: sample variance &gt; pop variance</t>
  </si>
  <si>
    <t>Power one tail: sample variance &lt; pop variance</t>
  </si>
  <si>
    <t>Power two tail: sample variance ne pop variance</t>
  </si>
  <si>
    <t>Power Calculations for a Chi-square one-sample variance test</t>
  </si>
  <si>
    <t>Example 1</t>
  </si>
  <si>
    <t>X1 Chi-square test for the variance</t>
  </si>
  <si>
    <t>X2 Chi-square test for the variance</t>
  </si>
  <si>
    <t>X3 Chi-square test for the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</si>
</sst>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0000000000"/>
    <numFmt numFmtId="166" formatCode="0.0"/>
    <numFmt numFmtId="167" formatCode="0.00000"/>
  </numFmts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11"/>
      <color theme="1"/>
      <name val="Calibri"/>
      <family val="1"/>
      <charset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quotePrefix="1"/>
    <xf numFmtId="0" fontId="1" fillId="0" borderId="0" xfId="1" applyAlignment="1">
      <alignment horizontal="right"/>
    </xf>
    <xf numFmtId="164" fontId="1" fillId="0" borderId="0" xfId="1" applyNumberFormat="1"/>
    <xf numFmtId="0" fontId="1" fillId="2" borderId="0" xfId="1" applyFill="1"/>
    <xf numFmtId="164" fontId="1" fillId="2" borderId="0" xfId="1" applyNumberFormat="1" applyFill="1"/>
    <xf numFmtId="0" fontId="6" fillId="0" borderId="0" xfId="1" applyFont="1" applyAlignment="1">
      <alignment horizontal="right"/>
    </xf>
    <xf numFmtId="0" fontId="1" fillId="0" borderId="0" xfId="1" applyFont="1"/>
    <xf numFmtId="0" fontId="1" fillId="0" borderId="1" xfId="1" quotePrefix="1" applyBorder="1"/>
    <xf numFmtId="0" fontId="1" fillId="0" borderId="1" xfId="1" applyBorder="1"/>
    <xf numFmtId="0" fontId="1" fillId="0" borderId="1" xfId="1" applyBorder="1" applyAlignment="1">
      <alignment horizontal="right"/>
    </xf>
    <xf numFmtId="0" fontId="9" fillId="0" borderId="1" xfId="1" quotePrefix="1" applyFont="1" applyFill="1" applyBorder="1"/>
    <xf numFmtId="0" fontId="1" fillId="3" borderId="1" xfId="1" applyFill="1" applyBorder="1"/>
    <xf numFmtId="0" fontId="1" fillId="2" borderId="1" xfId="1" applyFill="1" applyBorder="1"/>
    <xf numFmtId="0" fontId="6" fillId="0" borderId="1" xfId="1" applyFont="1" applyBorder="1" applyAlignment="1">
      <alignment horizontal="right"/>
    </xf>
    <xf numFmtId="164" fontId="1" fillId="0" borderId="1" xfId="1" applyNumberFormat="1" applyFill="1" applyBorder="1"/>
    <xf numFmtId="164" fontId="1" fillId="3" borderId="1" xfId="1" applyNumberFormat="1" applyFill="1" applyBorder="1"/>
    <xf numFmtId="0" fontId="1" fillId="0" borderId="0" xfId="1" quotePrefix="1" applyAlignment="1">
      <alignment horizontal="right"/>
    </xf>
    <xf numFmtId="1" fontId="1" fillId="2" borderId="0" xfId="1" applyNumberFormat="1" applyFill="1"/>
    <xf numFmtId="0" fontId="10" fillId="0" borderId="0" xfId="1" applyFont="1"/>
    <xf numFmtId="0" fontId="1" fillId="0" borderId="0" xfId="1" applyFill="1"/>
    <xf numFmtId="0" fontId="1" fillId="0" borderId="0" xfId="1" applyFill="1" applyAlignment="1">
      <alignment horizontal="right"/>
    </xf>
    <xf numFmtId="165" fontId="1" fillId="0" borderId="0" xfId="1" applyNumberFormat="1"/>
    <xf numFmtId="0" fontId="1" fillId="0" borderId="0" xfId="1" quotePrefix="1" applyFill="1"/>
    <xf numFmtId="2" fontId="1" fillId="2" borderId="0" xfId="1" applyNumberFormat="1" applyFill="1"/>
    <xf numFmtId="0" fontId="6" fillId="2" borderId="0" xfId="1" applyFont="1" applyFill="1" applyAlignment="1">
      <alignment horizontal="right"/>
    </xf>
    <xf numFmtId="0" fontId="11" fillId="0" borderId="0" xfId="1" applyFont="1"/>
    <xf numFmtId="166" fontId="1" fillId="0" borderId="1" xfId="1" applyNumberFormat="1" applyBorder="1" applyAlignment="1">
      <alignment horizontal="center"/>
    </xf>
    <xf numFmtId="167" fontId="1" fillId="0" borderId="0" xfId="1" applyNumberFormat="1"/>
    <xf numFmtId="166" fontId="1" fillId="0" borderId="1" xfId="1" applyNumberForma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3" fillId="0" borderId="1" xfId="1" applyFont="1" applyBorder="1"/>
    <xf numFmtId="164" fontId="1" fillId="2" borderId="1" xfId="1" applyNumberFormat="1" applyFill="1" applyBorder="1"/>
    <xf numFmtId="164" fontId="1" fillId="0" borderId="1" xfId="1" applyNumberFormat="1" applyBorder="1"/>
  </cellXfs>
  <cellStyles count="2">
    <cellStyle name="Normal" xfId="0" builtinId="0"/>
    <cellStyle name="Normal 2" xfId="1" xr:uid="{F0124D45-8C38-4F91-8BDC-B96A47518F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9B54-4646-4607-82B7-5EC73ABC4989}">
  <sheetPr>
    <pageSetUpPr fitToPage="1"/>
  </sheetPr>
  <dimension ref="A1:D22"/>
  <sheetViews>
    <sheetView workbookViewId="0">
      <selection activeCell="I31" sqref="I31"/>
    </sheetView>
  </sheetViews>
  <sheetFormatPr defaultRowHeight="15"/>
  <cols>
    <col min="1" max="1" width="4.125" style="1" customWidth="1"/>
    <col min="2" max="2" width="29.375" style="1" customWidth="1"/>
    <col min="3" max="3" width="27.25" style="1" customWidth="1"/>
    <col min="4" max="4" width="54.375" style="1" customWidth="1"/>
    <col min="5" max="16384" width="9" style="1"/>
  </cols>
  <sheetData>
    <row r="1" spans="1:4">
      <c r="A1" s="8" t="s">
        <v>22</v>
      </c>
    </row>
    <row r="2" spans="1:4">
      <c r="A2" s="1" t="s">
        <v>119</v>
      </c>
    </row>
    <row r="4" spans="1:4" ht="18.75">
      <c r="B4" s="1" t="s">
        <v>21</v>
      </c>
    </row>
    <row r="5" spans="1:4">
      <c r="B5" s="1" t="s">
        <v>20</v>
      </c>
    </row>
    <row r="6" spans="1:4">
      <c r="B6" s="11" t="s">
        <v>19</v>
      </c>
      <c r="C6" s="14">
        <v>30</v>
      </c>
    </row>
    <row r="8" spans="1:4" ht="17.25">
      <c r="B8" s="11" t="s">
        <v>18</v>
      </c>
      <c r="C8" s="15">
        <f>C6^2</f>
        <v>900</v>
      </c>
      <c r="D8" s="2"/>
    </row>
    <row r="9" spans="1:4" ht="17.25">
      <c r="B9" s="11" t="s">
        <v>17</v>
      </c>
      <c r="C9" s="10">
        <f>C8</f>
        <v>900</v>
      </c>
      <c r="D9" s="2"/>
    </row>
    <row r="10" spans="1:4">
      <c r="B10" s="3" t="s">
        <v>16</v>
      </c>
    </row>
    <row r="11" spans="1:4">
      <c r="B11" s="11" t="s">
        <v>15</v>
      </c>
      <c r="C11" s="14">
        <v>40</v>
      </c>
      <c r="D11" s="2"/>
    </row>
    <row r="12" spans="1:4" ht="15.75">
      <c r="B12" s="11" t="s">
        <v>14</v>
      </c>
      <c r="C12" s="35">
        <v>32.5</v>
      </c>
      <c r="D12" s="2"/>
    </row>
    <row r="13" spans="1:4" ht="17.25">
      <c r="B13" s="11" t="s">
        <v>13</v>
      </c>
      <c r="C13" s="10">
        <f>C12^2</f>
        <v>1056.25</v>
      </c>
      <c r="D13" s="2" t="s">
        <v>12</v>
      </c>
    </row>
    <row r="14" spans="1:4">
      <c r="B14" s="11" t="s">
        <v>11</v>
      </c>
      <c r="C14" s="36">
        <f>(C11-1)*C13/C8</f>
        <v>45.770833333333336</v>
      </c>
      <c r="D14" s="2" t="s">
        <v>10</v>
      </c>
    </row>
    <row r="15" spans="1:4">
      <c r="B15" s="11" t="s">
        <v>9</v>
      </c>
      <c r="C15" s="14">
        <v>0.05</v>
      </c>
    </row>
    <row r="16" spans="1:4">
      <c r="B16" s="11" t="s">
        <v>8</v>
      </c>
      <c r="C16" s="10">
        <f>C11-1</f>
        <v>39</v>
      </c>
      <c r="D16" s="2" t="s">
        <v>7</v>
      </c>
    </row>
    <row r="17" spans="2:4">
      <c r="B17" s="3"/>
      <c r="D17" s="2"/>
    </row>
    <row r="18" spans="2:4">
      <c r="B18" s="11" t="s">
        <v>6</v>
      </c>
      <c r="C18" s="36">
        <f>_xlfn.CHISQ.INV.RT(C15,C16)</f>
        <v>54.572227758941729</v>
      </c>
      <c r="D18" s="2" t="s">
        <v>5</v>
      </c>
    </row>
    <row r="19" spans="2:4">
      <c r="B19" s="3" t="s">
        <v>1</v>
      </c>
      <c r="C19" s="2" t="str">
        <f>IF(C14&gt;C18,"reject null hypothesis","do not reject null hypothesis")</f>
        <v>do not reject null hypothesis</v>
      </c>
      <c r="D19" s="2" t="s">
        <v>4</v>
      </c>
    </row>
    <row r="20" spans="2:4">
      <c r="B20" s="11" t="s">
        <v>3</v>
      </c>
      <c r="C20" s="10">
        <f>_xlfn.CHISQ.DIST.RT(C14,C16)</f>
        <v>0.21161281734203533</v>
      </c>
      <c r="D20" s="2" t="s">
        <v>2</v>
      </c>
    </row>
    <row r="21" spans="2:4">
      <c r="B21" s="3" t="s">
        <v>1</v>
      </c>
      <c r="C21" s="2" t="str">
        <f>IF(C20&lt;C15,"reject null hypothesis","do not reject null hypothesis")</f>
        <v>do not reject null hypothesis</v>
      </c>
      <c r="D21" s="2" t="s">
        <v>0</v>
      </c>
    </row>
    <row r="22" spans="2:4">
      <c r="D22" s="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47EB-E505-47D0-B34E-797E210E5C4A}">
  <sheetPr>
    <pageSetUpPr fitToPage="1"/>
  </sheetPr>
  <dimension ref="A1:M26"/>
  <sheetViews>
    <sheetView workbookViewId="0">
      <selection activeCell="A2" sqref="A2"/>
    </sheetView>
  </sheetViews>
  <sheetFormatPr defaultRowHeight="15"/>
  <cols>
    <col min="1" max="2" width="9" style="1"/>
    <col min="3" max="3" width="24.125" style="1" customWidth="1"/>
    <col min="4" max="4" width="25.375" style="1" customWidth="1"/>
    <col min="5" max="5" width="67.375" style="1" customWidth="1"/>
    <col min="6" max="6" width="4.5" style="1" customWidth="1"/>
    <col min="7" max="7" width="17.125" style="1" customWidth="1"/>
    <col min="8" max="8" width="21.375" style="1" customWidth="1"/>
    <col min="9" max="9" width="53.125" style="1" customWidth="1"/>
    <col min="10" max="10" width="5" style="1" customWidth="1"/>
    <col min="11" max="11" width="12.875" style="1" customWidth="1"/>
    <col min="12" max="12" width="10.5" style="1" bestFit="1" customWidth="1"/>
    <col min="13" max="13" width="24.5" style="1" customWidth="1"/>
    <col min="14" max="16384" width="9" style="1"/>
  </cols>
  <sheetData>
    <row r="1" spans="1:13">
      <c r="A1" s="8" t="s">
        <v>120</v>
      </c>
    </row>
    <row r="2" spans="1:13">
      <c r="A2" s="8"/>
    </row>
    <row r="4" spans="1:13">
      <c r="C4" s="14" t="s">
        <v>48</v>
      </c>
      <c r="D4" s="10"/>
      <c r="E4" s="10"/>
      <c r="G4" s="14" t="s">
        <v>16</v>
      </c>
      <c r="H4" s="10"/>
      <c r="I4" s="10"/>
    </row>
    <row r="5" spans="1:13">
      <c r="C5" s="11" t="s">
        <v>35</v>
      </c>
      <c r="D5" s="14">
        <v>4.8499999999999996</v>
      </c>
      <c r="E5" s="10"/>
      <c r="G5" s="11" t="s">
        <v>35</v>
      </c>
      <c r="H5" s="14">
        <v>48</v>
      </c>
      <c r="I5" s="10"/>
    </row>
    <row r="6" spans="1:13">
      <c r="C6" s="11" t="s">
        <v>34</v>
      </c>
      <c r="D6" s="14">
        <v>22</v>
      </c>
      <c r="E6" s="10"/>
      <c r="G6" s="11" t="s">
        <v>34</v>
      </c>
      <c r="H6" s="14">
        <v>32</v>
      </c>
      <c r="I6" s="10"/>
    </row>
    <row r="7" spans="1:13">
      <c r="C7" s="11" t="s">
        <v>33</v>
      </c>
      <c r="D7" s="10">
        <f>D6-1</f>
        <v>21</v>
      </c>
      <c r="E7" s="9" t="s">
        <v>47</v>
      </c>
      <c r="G7" s="11" t="s">
        <v>33</v>
      </c>
      <c r="H7" s="10">
        <f>H6-1</f>
        <v>31</v>
      </c>
      <c r="I7" s="9" t="s">
        <v>46</v>
      </c>
      <c r="M7" s="2"/>
    </row>
    <row r="8" spans="1:13">
      <c r="C8" s="15" t="s">
        <v>31</v>
      </c>
      <c r="D8" s="14">
        <v>0.05</v>
      </c>
      <c r="E8" s="10"/>
      <c r="G8" s="15" t="s">
        <v>31</v>
      </c>
      <c r="H8" s="14">
        <v>0.05</v>
      </c>
      <c r="I8" s="10"/>
      <c r="M8" s="2"/>
    </row>
    <row r="9" spans="1:13">
      <c r="C9" s="10"/>
      <c r="D9" s="10"/>
      <c r="E9" s="9"/>
      <c r="G9" s="10"/>
      <c r="H9" s="10"/>
      <c r="I9" s="9"/>
    </row>
    <row r="10" spans="1:13">
      <c r="C10" s="11" t="s">
        <v>44</v>
      </c>
      <c r="D10" s="17">
        <f>_xlfn.CHISQ.INV(D8,D7)</f>
        <v>11.591305208820737</v>
      </c>
      <c r="E10" s="9" t="s">
        <v>45</v>
      </c>
      <c r="G10" s="11" t="s">
        <v>44</v>
      </c>
      <c r="H10" s="17">
        <f>_xlfn.CHISQ.INV.RT(H8,H7)</f>
        <v>44.985343280365143</v>
      </c>
      <c r="I10" s="9" t="s">
        <v>43</v>
      </c>
    </row>
    <row r="11" spans="1:13">
      <c r="C11" s="11" t="s">
        <v>24</v>
      </c>
      <c r="D11" s="10" t="str">
        <f>IF(D5&lt;D10,"reject null hypothesis","do not reject null hypothesis")</f>
        <v>reject null hypothesis</v>
      </c>
      <c r="E11" s="9" t="s">
        <v>42</v>
      </c>
      <c r="G11" s="11" t="s">
        <v>24</v>
      </c>
      <c r="H11" s="10" t="str">
        <f>IF(H5&gt;H10,"reject null hypothesis","do not reject null hypothesis")</f>
        <v>reject null hypothesis</v>
      </c>
      <c r="I11" s="9" t="s">
        <v>41</v>
      </c>
    </row>
    <row r="12" spans="1:13">
      <c r="C12" s="11" t="s">
        <v>26</v>
      </c>
      <c r="D12" s="17">
        <f>_xlfn.CHISQ.DIST(D5,D7,TRUE)</f>
        <v>1.0264880975233982E-4</v>
      </c>
      <c r="E12" s="9" t="s">
        <v>40</v>
      </c>
      <c r="G12" s="11" t="s">
        <v>26</v>
      </c>
      <c r="H12" s="16">
        <f>_xlfn.CHISQ.DIST.RT(H5,H7)</f>
        <v>2.6316616218504882E-2</v>
      </c>
      <c r="I12" s="9" t="s">
        <v>39</v>
      </c>
    </row>
    <row r="13" spans="1:13">
      <c r="C13" s="11" t="s">
        <v>24</v>
      </c>
      <c r="D13" s="10" t="str">
        <f>IF(D12&lt;D8,"reject null hypothesis","do not reject null hypothesis")</f>
        <v>reject null hypothesis</v>
      </c>
      <c r="E13" s="9" t="s">
        <v>38</v>
      </c>
      <c r="G13" s="11" t="s">
        <v>24</v>
      </c>
      <c r="H13" s="10" t="str">
        <f>IF(H12&lt;H8,"reject null hypothesis","do not reject null hypothesis")</f>
        <v>reject null hypothesis</v>
      </c>
      <c r="I13" s="9" t="s">
        <v>37</v>
      </c>
    </row>
    <row r="16" spans="1:13">
      <c r="C16" s="10" t="s">
        <v>36</v>
      </c>
      <c r="D16" s="10"/>
      <c r="E16" s="10"/>
    </row>
    <row r="17" spans="3:5">
      <c r="C17" s="11" t="s">
        <v>35</v>
      </c>
      <c r="D17" s="14">
        <v>23</v>
      </c>
      <c r="E17" s="10"/>
    </row>
    <row r="18" spans="3:5">
      <c r="C18" s="11" t="s">
        <v>34</v>
      </c>
      <c r="D18" s="14">
        <v>25</v>
      </c>
      <c r="E18" s="10"/>
    </row>
    <row r="19" spans="3:5">
      <c r="C19" s="11" t="s">
        <v>33</v>
      </c>
      <c r="D19" s="10">
        <f>D18-1</f>
        <v>24</v>
      </c>
      <c r="E19" s="9" t="s">
        <v>32</v>
      </c>
    </row>
    <row r="20" spans="3:5">
      <c r="C20" s="15" t="s">
        <v>31</v>
      </c>
      <c r="D20" s="14">
        <v>0.05</v>
      </c>
      <c r="E20" s="10"/>
    </row>
    <row r="21" spans="3:5">
      <c r="C21" s="10"/>
      <c r="D21" s="10"/>
      <c r="E21" s="10"/>
    </row>
    <row r="22" spans="3:5">
      <c r="C22" s="11" t="s">
        <v>30</v>
      </c>
      <c r="D22" s="13">
        <f>_xlfn.CHISQ.INV(D20/2,D19)</f>
        <v>12.401150217444433</v>
      </c>
      <c r="E22" s="9" t="s">
        <v>29</v>
      </c>
    </row>
    <row r="23" spans="3:5">
      <c r="C23" s="11" t="s">
        <v>6</v>
      </c>
      <c r="D23" s="13">
        <f>_xlfn.CHISQ.INV.RT(D20/2,D19)</f>
        <v>39.364077026603915</v>
      </c>
      <c r="E23" s="9" t="s">
        <v>28</v>
      </c>
    </row>
    <row r="24" spans="3:5">
      <c r="C24" s="11" t="s">
        <v>24</v>
      </c>
      <c r="D24" s="10" t="str">
        <f>IF(OR(D17&lt;D22,D17&gt;D23),"reject null hypothesis","do not reject null hypothesis")</f>
        <v>do not reject null hypothesis</v>
      </c>
      <c r="E24" s="9" t="s">
        <v>27</v>
      </c>
    </row>
    <row r="25" spans="3:5">
      <c r="C25" s="11" t="s">
        <v>26</v>
      </c>
      <c r="D25" s="13">
        <f>IF(D17-D22&lt;0,_xlfn.CHISQ.DIST(D17,D19,TRUE),_xlfn.CHISQ.DIST.RT(D17,D19))</f>
        <v>0.51979809362394214</v>
      </c>
      <c r="E25" s="12" t="s">
        <v>25</v>
      </c>
    </row>
    <row r="26" spans="3:5">
      <c r="C26" s="11" t="s">
        <v>24</v>
      </c>
      <c r="D26" s="10" t="str">
        <f>IF(D25&lt;D20/2,"reject null hypothesis","do not reject null hypothesis")</f>
        <v>do not reject null hypothesis</v>
      </c>
      <c r="E26" s="9" t="s">
        <v>23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scale="7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4661-93E6-4DCF-85A1-3ACF7820BC86}">
  <sheetPr>
    <pageSetUpPr fitToPage="1"/>
  </sheetPr>
  <dimension ref="A1:D24"/>
  <sheetViews>
    <sheetView workbookViewId="0">
      <selection activeCell="A2" sqref="A2"/>
    </sheetView>
  </sheetViews>
  <sheetFormatPr defaultRowHeight="15"/>
  <cols>
    <col min="1" max="1" width="4.125" style="1" customWidth="1"/>
    <col min="2" max="2" width="29.375" style="1" customWidth="1"/>
    <col min="3" max="3" width="27.25" style="1" customWidth="1"/>
    <col min="4" max="4" width="54.375" style="1" customWidth="1"/>
    <col min="5" max="16384" width="9" style="1"/>
  </cols>
  <sheetData>
    <row r="1" spans="1:4">
      <c r="A1" s="8" t="s">
        <v>121</v>
      </c>
    </row>
    <row r="2" spans="1:4" ht="18.75">
      <c r="B2" s="1" t="s">
        <v>59</v>
      </c>
    </row>
    <row r="3" spans="1:4">
      <c r="B3" s="1" t="s">
        <v>58</v>
      </c>
    </row>
    <row r="4" spans="1:4">
      <c r="B4" s="22"/>
      <c r="C4" s="21"/>
      <c r="D4" s="20"/>
    </row>
    <row r="6" spans="1:4" ht="17.25">
      <c r="B6" s="3" t="s">
        <v>18</v>
      </c>
      <c r="C6" s="7">
        <v>121</v>
      </c>
      <c r="D6" s="2"/>
    </row>
    <row r="7" spans="1:4" ht="17.25">
      <c r="B7" s="3" t="s">
        <v>57</v>
      </c>
      <c r="C7" s="1">
        <f>C6</f>
        <v>121</v>
      </c>
      <c r="D7" s="2" t="s">
        <v>56</v>
      </c>
    </row>
    <row r="8" spans="1:4">
      <c r="B8" s="3" t="s">
        <v>16</v>
      </c>
    </row>
    <row r="10" spans="1:4">
      <c r="B10" s="3" t="s">
        <v>15</v>
      </c>
      <c r="C10" s="5">
        <v>25</v>
      </c>
      <c r="D10" s="2"/>
    </row>
    <row r="11" spans="1:4" ht="15.75">
      <c r="B11" s="3" t="s">
        <v>14</v>
      </c>
      <c r="C11" s="19">
        <v>9</v>
      </c>
      <c r="D11" s="18"/>
    </row>
    <row r="12" spans="1:4" ht="17.25">
      <c r="B12" s="3" t="s">
        <v>13</v>
      </c>
      <c r="C12" s="1">
        <f>C11^2</f>
        <v>81</v>
      </c>
      <c r="D12" s="2" t="s">
        <v>55</v>
      </c>
    </row>
    <row r="13" spans="1:4">
      <c r="B13" s="3" t="s">
        <v>11</v>
      </c>
      <c r="C13" s="4">
        <f>(C10-1)*C12/C6</f>
        <v>16.06611570247934</v>
      </c>
      <c r="D13" s="2" t="s">
        <v>54</v>
      </c>
    </row>
    <row r="15" spans="1:4">
      <c r="B15" s="3" t="s">
        <v>9</v>
      </c>
      <c r="C15" s="5">
        <v>0.05</v>
      </c>
    </row>
    <row r="16" spans="1:4">
      <c r="B16" s="3" t="s">
        <v>8</v>
      </c>
      <c r="C16" s="1">
        <f>C10-1</f>
        <v>24</v>
      </c>
      <c r="D16" s="2" t="s">
        <v>53</v>
      </c>
    </row>
    <row r="18" spans="2:4">
      <c r="B18" s="3"/>
      <c r="D18" s="2"/>
    </row>
    <row r="19" spans="2:4">
      <c r="B19" s="3" t="s">
        <v>6</v>
      </c>
      <c r="C19" s="4">
        <f>_xlfn.CHISQ.INV(C15,C16)</f>
        <v>13.848425027170213</v>
      </c>
      <c r="D19" s="2" t="s">
        <v>52</v>
      </c>
    </row>
    <row r="20" spans="2:4">
      <c r="B20" s="3" t="s">
        <v>1</v>
      </c>
      <c r="C20" s="2" t="str">
        <f>IF(C13&lt;C19,"reject null hypothesis","do not reject null hypothesis")</f>
        <v>do not reject null hypothesis</v>
      </c>
      <c r="D20" s="2" t="s">
        <v>51</v>
      </c>
    </row>
    <row r="22" spans="2:4">
      <c r="B22" s="3" t="s">
        <v>3</v>
      </c>
      <c r="C22" s="1">
        <f>_xlfn.CHISQ.DIST(C13,C16,TRUE)</f>
        <v>0.11432523225442524</v>
      </c>
      <c r="D22" s="2" t="s">
        <v>50</v>
      </c>
    </row>
    <row r="23" spans="2:4">
      <c r="B23" s="3" t="s">
        <v>1</v>
      </c>
      <c r="C23" s="2" t="str">
        <f>IF(C22&lt;C15,"reject null hypothesis","do not reject null hypothesis")</f>
        <v>do not reject null hypothesis</v>
      </c>
      <c r="D23" s="2" t="s">
        <v>49</v>
      </c>
    </row>
    <row r="24" spans="2:4">
      <c r="D24" s="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7E87-4C77-4FBA-A334-046B6C418853}">
  <sheetPr>
    <pageSetUpPr fitToPage="1"/>
  </sheetPr>
  <dimension ref="A1:E26"/>
  <sheetViews>
    <sheetView workbookViewId="0">
      <selection activeCell="A2" sqref="A2"/>
    </sheetView>
  </sheetViews>
  <sheetFormatPr defaultRowHeight="15"/>
  <cols>
    <col min="1" max="1" width="9" style="1"/>
    <col min="2" max="2" width="32.25" style="1" customWidth="1"/>
    <col min="3" max="3" width="24.125" style="1" customWidth="1"/>
    <col min="4" max="4" width="64.75" style="1" customWidth="1"/>
    <col min="5" max="5" width="15.625" style="1" bestFit="1" customWidth="1"/>
    <col min="6" max="16384" width="9" style="1"/>
  </cols>
  <sheetData>
    <row r="1" spans="1:4">
      <c r="A1" s="8" t="s">
        <v>122</v>
      </c>
    </row>
    <row r="2" spans="1:4">
      <c r="A2" s="27"/>
    </row>
    <row r="3" spans="1:4" ht="18.75">
      <c r="B3" s="1" t="s">
        <v>70</v>
      </c>
      <c r="D3" s="20"/>
    </row>
    <row r="4" spans="1:4">
      <c r="B4" s="1" t="s">
        <v>69</v>
      </c>
    </row>
    <row r="5" spans="1:4">
      <c r="B5" s="22"/>
      <c r="C5" s="21"/>
    </row>
    <row r="7" spans="1:4" ht="17.25">
      <c r="B7" s="3" t="s">
        <v>18</v>
      </c>
      <c r="C7" s="26">
        <v>144</v>
      </c>
      <c r="D7" s="2"/>
    </row>
    <row r="8" spans="1:4" ht="17.25">
      <c r="B8" s="3" t="s">
        <v>68</v>
      </c>
      <c r="C8" s="1">
        <f>C7</f>
        <v>144</v>
      </c>
      <c r="D8" s="2" t="s">
        <v>67</v>
      </c>
    </row>
    <row r="9" spans="1:4">
      <c r="B9" s="3" t="s">
        <v>36</v>
      </c>
    </row>
    <row r="11" spans="1:4">
      <c r="B11" s="3" t="s">
        <v>15</v>
      </c>
      <c r="C11" s="5">
        <v>25</v>
      </c>
      <c r="D11" s="2"/>
    </row>
    <row r="12" spans="1:4" ht="15.75">
      <c r="B12" s="3" t="s">
        <v>14</v>
      </c>
      <c r="C12" s="25">
        <v>13.5</v>
      </c>
      <c r="D12" s="2"/>
    </row>
    <row r="13" spans="1:4" ht="17.25">
      <c r="B13" s="3" t="s">
        <v>13</v>
      </c>
      <c r="C13" s="1">
        <f>C12^2</f>
        <v>182.25</v>
      </c>
      <c r="D13" s="2" t="s">
        <v>12</v>
      </c>
    </row>
    <row r="14" spans="1:4">
      <c r="B14" s="3" t="s">
        <v>11</v>
      </c>
      <c r="C14" s="4">
        <f>(C11-1)*C13/C7</f>
        <v>30.375</v>
      </c>
      <c r="D14" s="2" t="s">
        <v>66</v>
      </c>
    </row>
    <row r="16" spans="1:4">
      <c r="B16" s="3" t="s">
        <v>9</v>
      </c>
      <c r="C16" s="5">
        <v>0.05</v>
      </c>
    </row>
    <row r="17" spans="2:5">
      <c r="B17" s="3" t="s">
        <v>8</v>
      </c>
      <c r="C17" s="1">
        <f>C11-1</f>
        <v>24</v>
      </c>
      <c r="D17" s="2" t="s">
        <v>7</v>
      </c>
    </row>
    <row r="19" spans="2:5">
      <c r="B19" s="3" t="s">
        <v>65</v>
      </c>
      <c r="C19" s="1">
        <f>_xlfn.CHISQ.INV(C16/2,C17)</f>
        <v>12.401150217444433</v>
      </c>
      <c r="D19" s="2" t="s">
        <v>64</v>
      </c>
    </row>
    <row r="20" spans="2:5">
      <c r="B20" s="3" t="s">
        <v>6</v>
      </c>
      <c r="C20" s="4">
        <f>_xlfn.CHISQ.INV.RT(C16/2,C17)</f>
        <v>39.364077026603915</v>
      </c>
      <c r="D20" s="2" t="s">
        <v>63</v>
      </c>
    </row>
    <row r="21" spans="2:5">
      <c r="B21" s="3" t="s">
        <v>1</v>
      </c>
      <c r="C21" s="1" t="str">
        <f>IF(OR(C14&lt;C19,C14&gt;C20),"reject null hypothesis","do not reject null hypothesis")</f>
        <v>do not reject null hypothesis</v>
      </c>
      <c r="D21" s="2" t="s">
        <v>62</v>
      </c>
    </row>
    <row r="23" spans="2:5">
      <c r="B23" s="3" t="s">
        <v>3</v>
      </c>
      <c r="C23" s="1">
        <f>IF(C14-C19&lt;0,_xlfn.CHISQ.DIST(C14,C17,TRUE),_xlfn.CHISQ.DIST.RT(C14,C17))</f>
        <v>0.17263192877517117</v>
      </c>
      <c r="D23" s="24" t="s">
        <v>61</v>
      </c>
    </row>
    <row r="24" spans="2:5">
      <c r="B24" s="3" t="s">
        <v>1</v>
      </c>
      <c r="C24" s="1" t="str">
        <f>IF(C23&lt;C16/2,"reject null hypothesis","do not reject null hypothesis")</f>
        <v>do not reject null hypothesis</v>
      </c>
      <c r="D24" s="2" t="s">
        <v>60</v>
      </c>
    </row>
    <row r="25" spans="2:5">
      <c r="D25" s="2"/>
    </row>
    <row r="26" spans="2:5">
      <c r="E26" s="2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7493-9BD7-4A0E-88A3-4B8E59389D1E}">
  <sheetPr>
    <pageSetUpPr fitToPage="1"/>
  </sheetPr>
  <dimension ref="A1:F24"/>
  <sheetViews>
    <sheetView workbookViewId="0">
      <selection activeCell="C20" sqref="C20"/>
    </sheetView>
  </sheetViews>
  <sheetFormatPr defaultRowHeight="15"/>
  <cols>
    <col min="1" max="1" width="9" style="1"/>
    <col min="2" max="2" width="20" style="1" customWidth="1"/>
    <col min="3" max="3" width="9" style="1"/>
    <col min="4" max="4" width="32.25" style="1" customWidth="1"/>
    <col min="5" max="5" width="24.125" style="1" customWidth="1"/>
    <col min="6" max="6" width="55.125" style="1" customWidth="1"/>
    <col min="7" max="16384" width="9" style="1"/>
  </cols>
  <sheetData>
    <row r="1" spans="1:6">
      <c r="A1" s="27" t="s">
        <v>22</v>
      </c>
    </row>
    <row r="2" spans="1:6" ht="18.75">
      <c r="B2" s="1" t="s">
        <v>82</v>
      </c>
    </row>
    <row r="3" spans="1:6">
      <c r="B3" s="1" t="s">
        <v>20</v>
      </c>
      <c r="F3" s="20"/>
    </row>
    <row r="4" spans="1:6">
      <c r="B4" s="31" t="s">
        <v>81</v>
      </c>
      <c r="D4" s="22"/>
      <c r="E4" s="21"/>
    </row>
    <row r="5" spans="1:6">
      <c r="B5" s="28">
        <v>28.5</v>
      </c>
    </row>
    <row r="6" spans="1:6" ht="17.25">
      <c r="B6" s="28">
        <v>31</v>
      </c>
      <c r="D6" s="3" t="s">
        <v>18</v>
      </c>
      <c r="E6" s="26">
        <v>50</v>
      </c>
      <c r="F6" s="2"/>
    </row>
    <row r="7" spans="1:6" ht="17.25">
      <c r="B7" s="28">
        <v>29.4</v>
      </c>
      <c r="D7" s="3" t="s">
        <v>17</v>
      </c>
      <c r="E7" s="1">
        <f>E6</f>
        <v>50</v>
      </c>
      <c r="F7" s="2" t="s">
        <v>80</v>
      </c>
    </row>
    <row r="8" spans="1:6">
      <c r="B8" s="28">
        <v>35.700000000000003</v>
      </c>
      <c r="D8" s="3" t="s">
        <v>16</v>
      </c>
    </row>
    <row r="9" spans="1:6">
      <c r="B9" s="28">
        <v>4.3</v>
      </c>
    </row>
    <row r="10" spans="1:6">
      <c r="B10" s="28">
        <v>29.7</v>
      </c>
      <c r="D10" s="3" t="s">
        <v>15</v>
      </c>
      <c r="E10" s="1">
        <f>COUNT(B5:B24)</f>
        <v>20</v>
      </c>
      <c r="F10" s="2" t="s">
        <v>79</v>
      </c>
    </row>
    <row r="11" spans="1:6" ht="15.75">
      <c r="B11" s="28">
        <v>35.200000000000003</v>
      </c>
      <c r="D11" s="3" t="s">
        <v>14</v>
      </c>
      <c r="E11" s="4">
        <f>_xlfn.STDEV.S(B5:B24)</f>
        <v>9.4366739791874501</v>
      </c>
      <c r="F11" s="2" t="s">
        <v>78</v>
      </c>
    </row>
    <row r="12" spans="1:6" ht="17.25">
      <c r="B12" s="28">
        <v>16.8</v>
      </c>
      <c r="D12" s="3" t="s">
        <v>13</v>
      </c>
      <c r="E12" s="1">
        <f>E11^2</f>
        <v>89.050815789473504</v>
      </c>
      <c r="F12" s="2" t="s">
        <v>77</v>
      </c>
    </row>
    <row r="13" spans="1:6">
      <c r="B13" s="30">
        <v>14</v>
      </c>
      <c r="D13" s="3" t="s">
        <v>11</v>
      </c>
      <c r="E13" s="4">
        <f>(E10-1)*E12/E6</f>
        <v>33.839309999999934</v>
      </c>
      <c r="F13" s="2" t="s">
        <v>76</v>
      </c>
    </row>
    <row r="14" spans="1:6">
      <c r="B14" s="30">
        <v>18.2</v>
      </c>
    </row>
    <row r="15" spans="1:6">
      <c r="B15" s="30">
        <v>28.8</v>
      </c>
      <c r="D15" s="3" t="s">
        <v>9</v>
      </c>
      <c r="E15" s="5">
        <v>0.05</v>
      </c>
    </row>
    <row r="16" spans="1:6">
      <c r="B16" s="30">
        <v>30.3</v>
      </c>
      <c r="D16" s="3" t="s">
        <v>8</v>
      </c>
      <c r="E16" s="1">
        <f>E10-1</f>
        <v>19</v>
      </c>
      <c r="F16" s="2" t="s">
        <v>75</v>
      </c>
    </row>
    <row r="17" spans="2:6">
      <c r="B17" s="30">
        <v>28.5</v>
      </c>
    </row>
    <row r="18" spans="2:6">
      <c r="B18" s="30">
        <v>22.3</v>
      </c>
      <c r="D18" s="3" t="s">
        <v>6</v>
      </c>
      <c r="E18" s="4">
        <f>_xlfn.CHISQ.INV.RT(E15,E16)</f>
        <v>30.143527205646155</v>
      </c>
      <c r="F18" s="2" t="s">
        <v>74</v>
      </c>
    </row>
    <row r="19" spans="2:6">
      <c r="B19" s="30">
        <v>14.3</v>
      </c>
      <c r="D19" s="3" t="s">
        <v>1</v>
      </c>
      <c r="E19" s="1" t="str">
        <f>IF(E13&gt;E18,"reject null hypothesis","do not reject null hypothesis")</f>
        <v>reject null hypothesis</v>
      </c>
      <c r="F19" s="2" t="s">
        <v>73</v>
      </c>
    </row>
    <row r="20" spans="2:6">
      <c r="B20" s="28">
        <v>21.5</v>
      </c>
      <c r="D20" s="3" t="s">
        <v>3</v>
      </c>
      <c r="E20" s="29">
        <f>_xlfn.CHISQ.DIST.RT(E13,E16)</f>
        <v>1.9195907229510544E-2</v>
      </c>
      <c r="F20" s="2" t="s">
        <v>72</v>
      </c>
    </row>
    <row r="21" spans="2:6">
      <c r="B21" s="28">
        <v>26.6</v>
      </c>
      <c r="D21" s="3" t="s">
        <v>1</v>
      </c>
      <c r="E21" s="1" t="str">
        <f>IF(E20&lt;E15,"reject null hypothesis","do not reject null hypothesis")</f>
        <v>reject null hypothesis</v>
      </c>
      <c r="F21" s="2" t="s">
        <v>71</v>
      </c>
    </row>
    <row r="22" spans="2:6">
      <c r="B22" s="28">
        <v>16</v>
      </c>
    </row>
    <row r="23" spans="2:6">
      <c r="B23" s="28">
        <v>6.9</v>
      </c>
    </row>
    <row r="24" spans="2:6">
      <c r="B24" s="28">
        <v>37.299999999999997</v>
      </c>
      <c r="F24" s="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DD7B-5AC4-4103-B8CF-4ADF62013288}">
  <sheetPr>
    <pageSetUpPr fitToPage="1"/>
  </sheetPr>
  <dimension ref="A1:F29"/>
  <sheetViews>
    <sheetView workbookViewId="0">
      <selection activeCell="C20" sqref="C20"/>
    </sheetView>
  </sheetViews>
  <sheetFormatPr defaultRowHeight="15"/>
  <cols>
    <col min="1" max="1" width="9" style="1"/>
    <col min="2" max="2" width="20" style="1" customWidth="1"/>
    <col min="3" max="3" width="9" style="1"/>
    <col min="4" max="4" width="32.25" style="1" customWidth="1"/>
    <col min="5" max="5" width="24.125" style="1" customWidth="1"/>
    <col min="6" max="6" width="55.125" style="1" customWidth="1"/>
    <col min="7" max="16384" width="9" style="1"/>
  </cols>
  <sheetData>
    <row r="1" spans="1:6">
      <c r="A1" s="27" t="s">
        <v>22</v>
      </c>
    </row>
    <row r="2" spans="1:6" ht="18.75">
      <c r="B2" s="1" t="s">
        <v>88</v>
      </c>
    </row>
    <row r="3" spans="1:6">
      <c r="B3" s="1" t="s">
        <v>20</v>
      </c>
      <c r="F3" s="20"/>
    </row>
    <row r="4" spans="1:6">
      <c r="B4" s="31" t="s">
        <v>81</v>
      </c>
      <c r="D4" s="22"/>
      <c r="E4" s="21"/>
    </row>
    <row r="5" spans="1:6">
      <c r="B5" s="32">
        <v>12.03</v>
      </c>
    </row>
    <row r="6" spans="1:6" ht="17.25">
      <c r="B6" s="32">
        <v>14.72</v>
      </c>
      <c r="D6" s="3" t="s">
        <v>18</v>
      </c>
      <c r="E6" s="26">
        <v>25</v>
      </c>
      <c r="F6" s="2"/>
    </row>
    <row r="7" spans="1:6" ht="17.25">
      <c r="B7" s="32">
        <v>9.23</v>
      </c>
      <c r="D7" s="3" t="s">
        <v>17</v>
      </c>
      <c r="E7" s="1">
        <f>E6</f>
        <v>25</v>
      </c>
      <c r="F7" s="2" t="s">
        <v>80</v>
      </c>
    </row>
    <row r="8" spans="1:6">
      <c r="B8" s="32">
        <v>8.5399999999999991</v>
      </c>
      <c r="D8" s="3" t="s">
        <v>16</v>
      </c>
    </row>
    <row r="9" spans="1:6">
      <c r="B9" s="32">
        <v>17.29</v>
      </c>
    </row>
    <row r="10" spans="1:6">
      <c r="B10" s="32">
        <v>9.2100000000000009</v>
      </c>
      <c r="D10" s="3" t="s">
        <v>15</v>
      </c>
      <c r="E10" s="2">
        <f>COUNT(B5:B29)</f>
        <v>25</v>
      </c>
      <c r="F10" s="2" t="s">
        <v>87</v>
      </c>
    </row>
    <row r="11" spans="1:6" ht="15.75">
      <c r="B11" s="32">
        <v>14.71</v>
      </c>
      <c r="D11" s="3" t="s">
        <v>14</v>
      </c>
      <c r="E11" s="2">
        <f>_xlfn.STDEV.S(B5:B29)</f>
        <v>3.262484993579791</v>
      </c>
      <c r="F11" s="2" t="s">
        <v>86</v>
      </c>
    </row>
    <row r="12" spans="1:6" ht="17.25">
      <c r="B12" s="32">
        <v>14.72</v>
      </c>
      <c r="D12" s="3" t="s">
        <v>13</v>
      </c>
      <c r="E12" s="1">
        <f>E11^2</f>
        <v>10.643808333333329</v>
      </c>
      <c r="F12" s="2" t="s">
        <v>77</v>
      </c>
    </row>
    <row r="13" spans="1:6">
      <c r="B13" s="33">
        <v>11.25</v>
      </c>
      <c r="D13" s="3" t="s">
        <v>11</v>
      </c>
      <c r="E13" s="4">
        <f>(E10-1)*E12/E6</f>
        <v>10.218055999999995</v>
      </c>
      <c r="F13" s="2" t="s">
        <v>76</v>
      </c>
    </row>
    <row r="14" spans="1:6">
      <c r="B14" s="33">
        <v>15.61</v>
      </c>
    </row>
    <row r="15" spans="1:6">
      <c r="B15" s="33">
        <v>10.44</v>
      </c>
      <c r="D15" s="3" t="s">
        <v>9</v>
      </c>
      <c r="E15" s="5">
        <v>0.05</v>
      </c>
    </row>
    <row r="16" spans="1:6">
      <c r="B16" s="33">
        <v>13.9</v>
      </c>
      <c r="D16" s="3" t="s">
        <v>8</v>
      </c>
      <c r="E16" s="1">
        <f>E10-1</f>
        <v>24</v>
      </c>
      <c r="F16" s="2" t="s">
        <v>75</v>
      </c>
    </row>
    <row r="17" spans="2:6">
      <c r="B17" s="33">
        <v>8.41</v>
      </c>
    </row>
    <row r="18" spans="2:6">
      <c r="B18" s="33">
        <v>11.88</v>
      </c>
      <c r="D18" s="3" t="s">
        <v>6</v>
      </c>
      <c r="E18" s="4">
        <f>_xlfn.CHISQ.INV(E15,E16)</f>
        <v>13.848425027170213</v>
      </c>
      <c r="F18" s="2" t="s">
        <v>85</v>
      </c>
    </row>
    <row r="19" spans="2:6">
      <c r="B19" s="33">
        <v>13.95</v>
      </c>
      <c r="D19" s="3" t="s">
        <v>1</v>
      </c>
      <c r="E19" s="1" t="str">
        <f>IF(E13&lt;E18,"reject null hypothesis","do not reject null hypothesis")</f>
        <v>reject null hypothesis</v>
      </c>
      <c r="F19" s="2" t="s">
        <v>84</v>
      </c>
    </row>
    <row r="20" spans="2:6">
      <c r="B20" s="32">
        <v>8.07</v>
      </c>
      <c r="D20" s="3" t="s">
        <v>3</v>
      </c>
      <c r="E20" s="29">
        <f>_xlfn.CHISQ.DIST(E13,E16,TRUE)</f>
        <v>6.4123007599471323E-3</v>
      </c>
      <c r="F20" s="2" t="s">
        <v>83</v>
      </c>
    </row>
    <row r="21" spans="2:6">
      <c r="B21" s="32">
        <v>14.51</v>
      </c>
      <c r="D21" s="3" t="s">
        <v>1</v>
      </c>
      <c r="E21" s="1" t="str">
        <f>IF(E20&lt;E15,"reject null hypothesis","do not reject null hypothesis")</f>
        <v>reject null hypothesis</v>
      </c>
      <c r="F21" s="2" t="s">
        <v>71</v>
      </c>
    </row>
    <row r="22" spans="2:6">
      <c r="B22" s="32">
        <v>8.67</v>
      </c>
    </row>
    <row r="23" spans="2:6">
      <c r="B23" s="32">
        <v>12.95</v>
      </c>
    </row>
    <row r="24" spans="2:6">
      <c r="B24" s="32">
        <v>7.21</v>
      </c>
      <c r="F24" s="2"/>
    </row>
    <row r="25" spans="2:6">
      <c r="B25" s="32">
        <v>11.88</v>
      </c>
    </row>
    <row r="26" spans="2:6">
      <c r="B26" s="32">
        <v>13.65</v>
      </c>
    </row>
    <row r="27" spans="2:6">
      <c r="B27" s="32">
        <v>13.76</v>
      </c>
    </row>
    <row r="28" spans="2:6">
      <c r="B28" s="32">
        <v>3.98</v>
      </c>
    </row>
    <row r="29" spans="2:6">
      <c r="B29" s="32">
        <v>7.48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E84E-7C05-4406-BD85-F4D73CDEA281}">
  <sheetPr>
    <pageSetUpPr fitToPage="1"/>
  </sheetPr>
  <dimension ref="A1:F24"/>
  <sheetViews>
    <sheetView workbookViewId="0">
      <selection activeCell="C20" sqref="C20"/>
    </sheetView>
  </sheetViews>
  <sheetFormatPr defaultRowHeight="15"/>
  <cols>
    <col min="1" max="1" width="9" style="1"/>
    <col min="2" max="2" width="19.25" style="1" customWidth="1"/>
    <col min="3" max="3" width="9" style="1"/>
    <col min="4" max="4" width="32.25" style="1" customWidth="1"/>
    <col min="5" max="5" width="24.125" style="1" customWidth="1"/>
    <col min="6" max="6" width="64.75" style="1" customWidth="1"/>
    <col min="7" max="16384" width="9" style="1"/>
  </cols>
  <sheetData>
    <row r="1" spans="1:6">
      <c r="A1" s="27" t="s">
        <v>22</v>
      </c>
    </row>
    <row r="2" spans="1:6" ht="18.75">
      <c r="B2" s="1" t="s">
        <v>94</v>
      </c>
    </row>
    <row r="3" spans="1:6">
      <c r="B3" s="1" t="s">
        <v>69</v>
      </c>
      <c r="F3" s="20"/>
    </row>
    <row r="4" spans="1:6">
      <c r="B4" s="31" t="s">
        <v>81</v>
      </c>
      <c r="D4" s="22"/>
      <c r="E4" s="21"/>
    </row>
    <row r="5" spans="1:6">
      <c r="B5" s="28">
        <v>55</v>
      </c>
    </row>
    <row r="6" spans="1:6" ht="17.25">
      <c r="B6" s="28">
        <v>58</v>
      </c>
      <c r="D6" s="3" t="s">
        <v>18</v>
      </c>
      <c r="E6" s="26">
        <v>16</v>
      </c>
      <c r="F6" s="2"/>
    </row>
    <row r="7" spans="1:6" ht="17.25">
      <c r="B7" s="28">
        <v>52</v>
      </c>
      <c r="D7" s="3" t="s">
        <v>68</v>
      </c>
      <c r="E7" s="1">
        <f>E6</f>
        <v>16</v>
      </c>
      <c r="F7" s="2" t="s">
        <v>80</v>
      </c>
    </row>
    <row r="8" spans="1:6">
      <c r="B8" s="28">
        <v>47.5</v>
      </c>
      <c r="D8" s="3" t="s">
        <v>36</v>
      </c>
    </row>
    <row r="9" spans="1:6">
      <c r="B9" s="28">
        <v>47.9</v>
      </c>
    </row>
    <row r="10" spans="1:6">
      <c r="B10" s="28">
        <v>55.8</v>
      </c>
      <c r="D10" s="3" t="s">
        <v>15</v>
      </c>
      <c r="E10" s="5">
        <f>COUNT(B5:B24)</f>
        <v>20</v>
      </c>
      <c r="F10" s="2" t="s">
        <v>79</v>
      </c>
    </row>
    <row r="11" spans="1:6" ht="15.75">
      <c r="B11" s="28">
        <v>53.1</v>
      </c>
      <c r="D11" s="3" t="s">
        <v>14</v>
      </c>
      <c r="E11" s="6">
        <f>_xlfn.STDEV.S(B5:B24)</f>
        <v>5.5045053317593773</v>
      </c>
      <c r="F11" s="2" t="s">
        <v>78</v>
      </c>
    </row>
    <row r="12" spans="1:6" ht="17.25">
      <c r="B12" s="28">
        <v>43</v>
      </c>
      <c r="D12" s="3" t="s">
        <v>13</v>
      </c>
      <c r="E12" s="1">
        <f>E11^2</f>
        <v>30.299578947367412</v>
      </c>
      <c r="F12" s="2" t="s">
        <v>77</v>
      </c>
    </row>
    <row r="13" spans="1:6">
      <c r="B13" s="28">
        <v>48.2</v>
      </c>
      <c r="D13" s="3" t="s">
        <v>11</v>
      </c>
      <c r="E13" s="4">
        <f>(E10-1)*E12/E6</f>
        <v>35.9807499999988</v>
      </c>
      <c r="F13" s="2" t="s">
        <v>76</v>
      </c>
    </row>
    <row r="14" spans="1:6">
      <c r="B14" s="28">
        <v>54.8</v>
      </c>
    </row>
    <row r="15" spans="1:6">
      <c r="B15" s="28">
        <v>50.8</v>
      </c>
      <c r="D15" s="3" t="s">
        <v>9</v>
      </c>
      <c r="E15" s="5">
        <v>0.05</v>
      </c>
    </row>
    <row r="16" spans="1:6">
      <c r="B16" s="28">
        <v>45.1</v>
      </c>
      <c r="D16" s="3" t="s">
        <v>8</v>
      </c>
      <c r="E16" s="1">
        <f>E10-1</f>
        <v>19</v>
      </c>
      <c r="F16" s="2" t="s">
        <v>75</v>
      </c>
    </row>
    <row r="17" spans="2:6">
      <c r="B17" s="28">
        <v>42.6</v>
      </c>
    </row>
    <row r="18" spans="2:6">
      <c r="B18" s="28">
        <v>45.7</v>
      </c>
      <c r="D18" s="3" t="s">
        <v>65</v>
      </c>
      <c r="E18" s="1">
        <f>_xlfn.CHISQ.INV(E15/2,E16)</f>
        <v>8.906516481987973</v>
      </c>
      <c r="F18" s="2" t="s">
        <v>93</v>
      </c>
    </row>
    <row r="19" spans="2:6">
      <c r="B19" s="28">
        <v>46.1</v>
      </c>
      <c r="D19" s="3" t="s">
        <v>6</v>
      </c>
      <c r="E19" s="4">
        <f>_xlfn.CHISQ.INV.RT(E15/2,E16)</f>
        <v>32.852326861729708</v>
      </c>
      <c r="F19" s="2" t="s">
        <v>92</v>
      </c>
    </row>
    <row r="20" spans="2:6">
      <c r="B20" s="28">
        <v>54.6</v>
      </c>
      <c r="D20" s="3" t="s">
        <v>1</v>
      </c>
      <c r="E20" s="1" t="str">
        <f>IF(OR(E13&lt;E18,E13&gt;E19),"reject null hypothesis","do not reject null hypothesis")</f>
        <v>reject null hypothesis</v>
      </c>
      <c r="F20" s="2" t="s">
        <v>91</v>
      </c>
    </row>
    <row r="21" spans="2:6">
      <c r="B21" s="28">
        <v>44</v>
      </c>
    </row>
    <row r="22" spans="2:6">
      <c r="B22" s="28">
        <v>55</v>
      </c>
      <c r="D22" s="3" t="s">
        <v>3</v>
      </c>
      <c r="E22" s="1">
        <f>IF(E13-E18&lt;0,_xlfn.CHISQ.DIST(E13,E16,TRUE),_xlfn.CHISQ.DIST.RT(E13,E16))</f>
        <v>1.0613118120389524E-2</v>
      </c>
      <c r="F22" s="24" t="s">
        <v>90</v>
      </c>
    </row>
    <row r="23" spans="2:6">
      <c r="B23" s="28">
        <v>37.200000000000003</v>
      </c>
      <c r="D23" s="3" t="s">
        <v>1</v>
      </c>
      <c r="E23" s="1" t="str">
        <f>IF(E22&lt;E15/2,"reject null hypothesis","do not reject null hypothesis")</f>
        <v>reject null hypothesis</v>
      </c>
      <c r="F23" s="2" t="s">
        <v>89</v>
      </c>
    </row>
    <row r="24" spans="2:6">
      <c r="B24" s="28">
        <v>47.2</v>
      </c>
      <c r="F24" s="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9956-025A-4EE6-A764-88763B4EB77E}">
  <sheetPr>
    <pageSetUpPr fitToPage="1"/>
  </sheetPr>
  <dimension ref="A1:L30"/>
  <sheetViews>
    <sheetView tabSelected="1" workbookViewId="0">
      <selection activeCell="F17" sqref="F17"/>
    </sheetView>
  </sheetViews>
  <sheetFormatPr defaultRowHeight="15"/>
  <cols>
    <col min="1" max="1" width="9" style="1"/>
    <col min="2" max="2" width="18" style="1" customWidth="1"/>
    <col min="3" max="3" width="10.75" style="1" customWidth="1"/>
    <col min="4" max="4" width="49.875" style="1" customWidth="1"/>
    <col min="5" max="5" width="4" style="1" customWidth="1"/>
    <col min="6" max="6" width="18.625" style="1" customWidth="1"/>
    <col min="7" max="7" width="9.75" style="1" customWidth="1"/>
    <col min="8" max="8" width="28.25" style="1" customWidth="1"/>
    <col min="9" max="9" width="4.125" style="1" customWidth="1"/>
    <col min="10" max="10" width="22.125" style="1" customWidth="1"/>
    <col min="11" max="11" width="11" style="1" customWidth="1"/>
    <col min="12" max="12" width="26.375" style="1" customWidth="1"/>
    <col min="13" max="16384" width="9" style="1"/>
  </cols>
  <sheetData>
    <row r="1" spans="1:12">
      <c r="A1" s="27" t="s">
        <v>118</v>
      </c>
    </row>
    <row r="4" spans="1:12">
      <c r="B4" s="10" t="s">
        <v>117</v>
      </c>
      <c r="C4" s="10"/>
      <c r="D4" s="10"/>
      <c r="F4" s="10" t="s">
        <v>116</v>
      </c>
      <c r="G4" s="10"/>
      <c r="H4" s="10"/>
      <c r="J4" s="10" t="s">
        <v>115</v>
      </c>
      <c r="K4" s="10"/>
      <c r="L4" s="10"/>
    </row>
    <row r="5" spans="1:12">
      <c r="B5" s="10"/>
      <c r="C5" s="10"/>
      <c r="D5" s="10"/>
      <c r="F5" s="10"/>
      <c r="G5" s="10"/>
      <c r="H5" s="10"/>
      <c r="J5" s="10"/>
      <c r="K5" s="10"/>
      <c r="L5" s="10"/>
    </row>
    <row r="6" spans="1:12" ht="16.5">
      <c r="B6" s="34" t="s">
        <v>114</v>
      </c>
      <c r="C6" s="10">
        <v>1.44</v>
      </c>
      <c r="D6" s="10"/>
      <c r="F6" s="34" t="s">
        <v>114</v>
      </c>
      <c r="G6" s="10">
        <v>2.25</v>
      </c>
      <c r="H6" s="10"/>
      <c r="J6" s="34" t="s">
        <v>114</v>
      </c>
      <c r="K6" s="10">
        <v>1.44</v>
      </c>
      <c r="L6" s="10"/>
    </row>
    <row r="7" spans="1:12">
      <c r="B7" s="10" t="s">
        <v>113</v>
      </c>
      <c r="C7" s="10">
        <v>2.25</v>
      </c>
      <c r="D7" s="10"/>
      <c r="F7" s="10" t="s">
        <v>113</v>
      </c>
      <c r="G7" s="10">
        <v>1.44</v>
      </c>
      <c r="H7" s="10"/>
      <c r="J7" s="10" t="s">
        <v>113</v>
      </c>
      <c r="K7" s="10">
        <v>2.25</v>
      </c>
      <c r="L7" s="10"/>
    </row>
    <row r="8" spans="1:12">
      <c r="B8" s="10"/>
      <c r="C8" s="10"/>
      <c r="D8" s="10"/>
      <c r="F8" s="10"/>
      <c r="G8" s="10"/>
      <c r="H8" s="10"/>
      <c r="J8" s="10"/>
      <c r="K8" s="10"/>
      <c r="L8" s="10"/>
    </row>
    <row r="9" spans="1:12">
      <c r="B9" s="10" t="s">
        <v>111</v>
      </c>
      <c r="C9" s="10">
        <f>C6/C7</f>
        <v>0.64</v>
      </c>
      <c r="D9" s="9" t="s">
        <v>110</v>
      </c>
      <c r="E9" s="2"/>
      <c r="F9" s="10" t="s">
        <v>111</v>
      </c>
      <c r="G9" s="10">
        <f>G6/G7</f>
        <v>1.5625</v>
      </c>
      <c r="H9" s="9" t="s">
        <v>112</v>
      </c>
      <c r="I9" s="2"/>
      <c r="J9" s="10" t="s">
        <v>111</v>
      </c>
      <c r="K9" s="10">
        <f>K6/K7</f>
        <v>0.64</v>
      </c>
      <c r="L9" s="9" t="s">
        <v>110</v>
      </c>
    </row>
    <row r="10" spans="1:12">
      <c r="B10" s="10"/>
      <c r="C10" s="10"/>
      <c r="D10" s="10"/>
      <c r="F10" s="10"/>
      <c r="G10" s="10"/>
      <c r="H10" s="10"/>
      <c r="J10" s="10"/>
      <c r="K10" s="10"/>
      <c r="L10" s="10"/>
    </row>
    <row r="11" spans="1:12">
      <c r="B11" s="10" t="s">
        <v>109</v>
      </c>
      <c r="C11" s="10">
        <v>50</v>
      </c>
      <c r="D11" s="10"/>
      <c r="F11" s="10" t="s">
        <v>109</v>
      </c>
      <c r="G11" s="10">
        <v>50</v>
      </c>
      <c r="H11" s="10"/>
      <c r="J11" s="10" t="s">
        <v>109</v>
      </c>
      <c r="K11" s="10">
        <v>50</v>
      </c>
      <c r="L11" s="10"/>
    </row>
    <row r="12" spans="1:12">
      <c r="B12" s="10" t="s">
        <v>33</v>
      </c>
      <c r="C12" s="10">
        <f>C11-1</f>
        <v>49</v>
      </c>
      <c r="D12" s="9" t="s">
        <v>7</v>
      </c>
      <c r="E12" s="2"/>
      <c r="F12" s="10" t="s">
        <v>33</v>
      </c>
      <c r="G12" s="10">
        <f>G11-1</f>
        <v>49</v>
      </c>
      <c r="H12" s="9" t="s">
        <v>108</v>
      </c>
      <c r="I12" s="2"/>
      <c r="J12" s="10" t="s">
        <v>33</v>
      </c>
      <c r="K12" s="10">
        <f>K11-1</f>
        <v>49</v>
      </c>
      <c r="L12" s="9" t="s">
        <v>7</v>
      </c>
    </row>
    <row r="13" spans="1:12">
      <c r="B13" s="34" t="s">
        <v>107</v>
      </c>
      <c r="C13" s="10">
        <v>0.05</v>
      </c>
      <c r="D13" s="10"/>
      <c r="F13" s="34" t="s">
        <v>107</v>
      </c>
      <c r="G13" s="10">
        <v>0.05</v>
      </c>
      <c r="H13" s="10"/>
      <c r="J13" s="34" t="s">
        <v>107</v>
      </c>
      <c r="K13" s="10">
        <v>0.05</v>
      </c>
      <c r="L13" s="10"/>
    </row>
    <row r="14" spans="1:12">
      <c r="B14" s="10"/>
      <c r="C14" s="10"/>
      <c r="D14" s="10"/>
      <c r="F14" s="10"/>
      <c r="G14" s="10"/>
      <c r="H14" s="10"/>
      <c r="J14" s="10"/>
      <c r="K14" s="10"/>
      <c r="L14" s="10"/>
    </row>
    <row r="15" spans="1:12">
      <c r="B15" s="10" t="s">
        <v>30</v>
      </c>
      <c r="C15" s="10">
        <f>_xlfn.CHISQ.INV(C13/2,C12)</f>
        <v>31.554916462667123</v>
      </c>
      <c r="D15" s="9" t="s">
        <v>106</v>
      </c>
      <c r="E15" s="2"/>
      <c r="F15" s="10" t="s">
        <v>44</v>
      </c>
      <c r="G15" s="10">
        <f>_xlfn.CHISQ.INV(G13,G12)</f>
        <v>33.930305618527832</v>
      </c>
      <c r="H15" s="9" t="s">
        <v>105</v>
      </c>
      <c r="I15" s="2"/>
      <c r="J15" s="10" t="s">
        <v>44</v>
      </c>
      <c r="K15" s="10">
        <f>_xlfn.CHISQ.INV.RT(K13,K12)</f>
        <v>66.338648862968824</v>
      </c>
      <c r="L15" s="9" t="s">
        <v>104</v>
      </c>
    </row>
    <row r="16" spans="1:12">
      <c r="B16" s="10" t="s">
        <v>6</v>
      </c>
      <c r="C16" s="10">
        <f>_xlfn.CHISQ.INV.RT(C13/2,C12)</f>
        <v>70.22241356643454</v>
      </c>
      <c r="D16" s="9" t="s">
        <v>103</v>
      </c>
      <c r="E16" s="2"/>
      <c r="F16" s="10" t="s">
        <v>98</v>
      </c>
      <c r="G16" s="10">
        <f>_xlfn.CHISQ.DIST(G9*G15,G12,TRUE)</f>
        <v>0.67798345486557166</v>
      </c>
      <c r="H16" s="9" t="s">
        <v>102</v>
      </c>
      <c r="I16" s="2"/>
      <c r="J16" s="10" t="s">
        <v>98</v>
      </c>
      <c r="K16" s="10">
        <f>_xlfn.CHISQ.DIST(K15*K9,K12,TRUE)</f>
        <v>0.26607339522118612</v>
      </c>
      <c r="L16" s="9" t="s">
        <v>101</v>
      </c>
    </row>
    <row r="17" spans="2:12">
      <c r="B17" s="10"/>
      <c r="C17" s="10"/>
      <c r="D17" s="10"/>
      <c r="E17" s="2"/>
      <c r="F17" s="10" t="s">
        <v>96</v>
      </c>
      <c r="G17" s="10">
        <f>1-G16</f>
        <v>0.32201654513442834</v>
      </c>
      <c r="H17" s="9" t="s">
        <v>100</v>
      </c>
      <c r="I17" s="2"/>
      <c r="J17" s="10" t="s">
        <v>96</v>
      </c>
      <c r="K17" s="10">
        <f>1-K16</f>
        <v>0.73392660477881388</v>
      </c>
      <c r="L17" s="9" t="s">
        <v>99</v>
      </c>
    </row>
    <row r="18" spans="2:12">
      <c r="B18" s="10" t="s">
        <v>98</v>
      </c>
      <c r="C18" s="10">
        <f>_xlfn.CHISQ.DIST(C9*C16,C12,TRUE)-_xlfn.CHISQ.DIST(C9*C15,C12,TRUE)</f>
        <v>0.36162106822118911</v>
      </c>
      <c r="D18" s="9" t="s">
        <v>97</v>
      </c>
    </row>
    <row r="19" spans="2:12">
      <c r="B19" s="10" t="s">
        <v>96</v>
      </c>
      <c r="C19" s="10">
        <f>1-C18</f>
        <v>0.63837893177881089</v>
      </c>
      <c r="D19" s="9" t="s">
        <v>95</v>
      </c>
    </row>
    <row r="25" spans="2:12">
      <c r="D25" s="3"/>
      <c r="E25" s="3"/>
    </row>
    <row r="26" spans="2:12">
      <c r="D26" s="3"/>
      <c r="E26" s="3"/>
    </row>
    <row r="27" spans="2:12">
      <c r="D27" s="3"/>
      <c r="E27" s="3"/>
    </row>
    <row r="28" spans="2:12">
      <c r="D28" s="3"/>
      <c r="E28" s="3"/>
    </row>
    <row r="29" spans="2:12">
      <c r="D29" s="3"/>
      <c r="E29" s="3"/>
    </row>
    <row r="30" spans="2:12">
      <c r="D30" s="3"/>
      <c r="E30" s="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Example 1</vt:lpstr>
      <vt:lpstr>X1</vt:lpstr>
      <vt:lpstr>X2</vt:lpstr>
      <vt:lpstr>X3</vt:lpstr>
      <vt:lpstr>Example (not used 1)</vt:lpstr>
      <vt:lpstr>Example (not used 2)</vt:lpstr>
      <vt:lpstr>Example (not used 3)</vt:lpstr>
      <vt:lpstr>Example Power cals (not used)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dcterms:created xsi:type="dcterms:W3CDTF">2018-06-26T15:03:34Z</dcterms:created>
  <dcterms:modified xsi:type="dcterms:W3CDTF">2020-09-23T12:31:07Z</dcterms:modified>
</cp:coreProperties>
</file>